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30"/>
  <workbookPr/>
  <mc:AlternateContent xmlns:mc="http://schemas.openxmlformats.org/markup-compatibility/2006">
    <mc:Choice Requires="x15">
      <x15ac:absPath xmlns:x15ac="http://schemas.microsoft.com/office/spreadsheetml/2010/11/ac" url="/Users/karlimoore/Downloads/"/>
    </mc:Choice>
  </mc:AlternateContent>
  <xr:revisionPtr revIDLastSave="6" documentId="13_ncr:1_{B123E77E-6D46-544A-AC32-7B3B24E3EC1A}" xr6:coauthVersionLast="47" xr6:coauthVersionMax="47" xr10:uidLastSave="{2DE16777-8E8E-45AC-A00F-5F93FC294942}"/>
  <bookViews>
    <workbookView xWindow="0" yWindow="500" windowWidth="28800" windowHeight="16400" xr2:uid="{00000000-000D-0000-FFFF-FFFF00000000}"/>
  </bookViews>
  <sheets>
    <sheet name="Template" sheetId="1" r:id="rId1"/>
  </sheets>
  <definedNames>
    <definedName name="_xlnm.Print_Area" localSheetId="0">Template!#REF!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1" l="1"/>
  <c r="B52" i="1"/>
  <c r="C47" i="1"/>
  <c r="B47" i="1"/>
  <c r="B19" i="1"/>
  <c r="E19" i="1"/>
  <c r="C6" i="1"/>
  <c r="B21" i="1"/>
  <c r="E21" i="1" s="1"/>
  <c r="B20" i="1"/>
  <c r="E20" i="1" s="1"/>
  <c r="C31" i="1"/>
  <c r="E46" i="1"/>
  <c r="E47" i="1" s="1"/>
  <c r="E42" i="1"/>
  <c r="E39" i="1"/>
  <c r="B36" i="1"/>
  <c r="E36" i="1" s="1"/>
  <c r="C35" i="1"/>
  <c r="B35" i="1"/>
  <c r="E35" i="1" s="1"/>
  <c r="C32" i="1"/>
  <c r="E32" i="1" s="1"/>
  <c r="B31" i="1"/>
  <c r="E25" i="1"/>
  <c r="E24" i="1"/>
  <c r="B6" i="1"/>
  <c r="B7" i="1" s="1"/>
  <c r="C16" i="1"/>
  <c r="E16" i="1" s="1"/>
  <c r="B13" i="1"/>
  <c r="E13" i="1" s="1"/>
  <c r="C15" i="1"/>
  <c r="E15" i="1" s="1"/>
  <c r="E12" i="1"/>
  <c r="B43" i="1" l="1"/>
  <c r="C43" i="1"/>
  <c r="B8" i="1"/>
  <c r="B50" i="1" l="1"/>
  <c r="C7" i="1"/>
  <c r="E7" i="1" s="1"/>
  <c r="C8" i="1"/>
  <c r="C50" i="1" s="1"/>
  <c r="E50" i="1" s="1"/>
  <c r="E31" i="1"/>
  <c r="E43" i="1" s="1"/>
  <c r="E6" i="1"/>
  <c r="E8" i="1" s="1"/>
  <c r="E52" i="1" l="1"/>
</calcChain>
</file>

<file path=xl/sharedStrings.xml><?xml version="1.0" encoding="utf-8"?>
<sst xmlns="http://schemas.openxmlformats.org/spreadsheetml/2006/main" count="44" uniqueCount="44">
  <si>
    <t>New Day Tribal College</t>
  </si>
  <si>
    <t>Cultural Foodways Grant - 2023</t>
  </si>
  <si>
    <t>Year 1</t>
  </si>
  <si>
    <t>Year 2</t>
  </si>
  <si>
    <t>Total</t>
  </si>
  <si>
    <t>Starts 9/1/23</t>
  </si>
  <si>
    <t>Starts 9/1/24</t>
  </si>
  <si>
    <t>Personnel Costs</t>
  </si>
  <si>
    <t>Traditional Foods Manager (50% time, $65,000/yr with 3% raise)</t>
  </si>
  <si>
    <t>Traditional Foods Manager (20% fringe)</t>
  </si>
  <si>
    <t>All Personnel Costs   _</t>
  </si>
  <si>
    <t>Direct Costs</t>
  </si>
  <si>
    <t>Events</t>
  </si>
  <si>
    <t>Spring Planting Ceremony - Tent, tables/chairs and A/V rental</t>
  </si>
  <si>
    <t>Spring Planting Ceremony - Appetizers for 100 people</t>
  </si>
  <si>
    <t>Community Film Screening - Facility rental and decorations</t>
  </si>
  <si>
    <t>Community Film Screening - Catered dinner for 100 people</t>
  </si>
  <si>
    <t>Travel</t>
  </si>
  <si>
    <t>Interview Elders in Prospect - mileage for 125 miles RT, 6 trips</t>
  </si>
  <si>
    <t>Interview Elders in Prospect - lodging for 3 people, 1 night, 6 trips</t>
  </si>
  <si>
    <t>Interview Elders in Prospect - per diem for 3 people, 2 days, 6 trips</t>
  </si>
  <si>
    <t>Supplies (up to $5,000)</t>
  </si>
  <si>
    <t>Camera for elder interviews</t>
  </si>
  <si>
    <t>Laptop for editing film</t>
  </si>
  <si>
    <t>Equipment/Capital Expenditure (greater than $5,000)</t>
  </si>
  <si>
    <t>None</t>
  </si>
  <si>
    <t>Contract/Consultant</t>
  </si>
  <si>
    <t>Film editor (100 hrs/yr, $50/hr with 3% raise)</t>
  </si>
  <si>
    <t>Graphic designer (50 hours in year 2 only, $40/hr)</t>
  </si>
  <si>
    <t>Stipend/Honoraria</t>
  </si>
  <si>
    <t>Film intern stipend (3 people/yr, $4,000/ea)</t>
  </si>
  <si>
    <t>Elder honoraria (20 people in year 1 only, $1000/ea)</t>
  </si>
  <si>
    <t xml:space="preserve">Printing/Publications  </t>
  </si>
  <si>
    <t>DVDs of the film (1000 units)</t>
  </si>
  <si>
    <t>Other</t>
  </si>
  <si>
    <t>Service contract on camera</t>
  </si>
  <si>
    <t>All Direct Costs   _</t>
  </si>
  <si>
    <t>Intermediary Funds</t>
  </si>
  <si>
    <t>Scholarship for storytelling fellow</t>
  </si>
  <si>
    <t>All Intermediary Funds   _</t>
  </si>
  <si>
    <t>Indirect Costs</t>
  </si>
  <si>
    <t>15 percent * (personnel + direct)</t>
  </si>
  <si>
    <t xml:space="preserve">Grand Total </t>
  </si>
  <si>
    <t>green box = sum of all yellow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</si>
</sst>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4"/>
      <name val="Times New Roman"/>
      <family val="1"/>
    </font>
    <font>
      <b/>
      <sz val="14"/>
      <color rgb="FFFF0000"/>
      <name val="Times New Roman"/>
      <family val="1"/>
    </font>
    <font>
      <b/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FFAB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rgb="FF000000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44" fontId="2" fillId="0" borderId="0" xfId="1" applyFont="1" applyFill="1"/>
    <xf numFmtId="44" fontId="2" fillId="0" borderId="0" xfId="1" applyFont="1" applyBorder="1"/>
    <xf numFmtId="44" fontId="2" fillId="0" borderId="9" xfId="1" applyFont="1" applyBorder="1"/>
    <xf numFmtId="44" fontId="2" fillId="0" borderId="15" xfId="0" applyNumberFormat="1" applyFont="1" applyBorder="1"/>
    <xf numFmtId="0" fontId="7" fillId="0" borderId="0" xfId="0" applyFont="1" applyAlignment="1">
      <alignment horizontal="center" wrapText="1"/>
    </xf>
    <xf numFmtId="44" fontId="2" fillId="0" borderId="5" xfId="1" applyFont="1" applyBorder="1"/>
    <xf numFmtId="0" fontId="3" fillId="0" borderId="0" xfId="0" applyFont="1" applyAlignment="1">
      <alignment wrapText="1"/>
    </xf>
    <xf numFmtId="44" fontId="2" fillId="0" borderId="10" xfId="1" applyFont="1" applyBorder="1"/>
    <xf numFmtId="44" fontId="2" fillId="0" borderId="6" xfId="1" applyFont="1" applyBorder="1"/>
    <xf numFmtId="44" fontId="7" fillId="0" borderId="0" xfId="1" applyFont="1" applyBorder="1" applyAlignment="1">
      <alignment horizontal="center"/>
    </xf>
    <xf numFmtId="44" fontId="2" fillId="4" borderId="13" xfId="1" applyFont="1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2" fillId="2" borderId="8" xfId="1" applyFont="1" applyFill="1" applyBorder="1"/>
    <xf numFmtId="44" fontId="2" fillId="2" borderId="4" xfId="1" applyFont="1" applyFill="1" applyBorder="1"/>
    <xf numFmtId="44" fontId="2" fillId="2" borderId="14" xfId="0" applyNumberFormat="1" applyFont="1" applyFill="1" applyBorder="1"/>
    <xf numFmtId="44" fontId="2" fillId="2" borderId="9" xfId="1" applyFont="1" applyFill="1" applyBorder="1"/>
    <xf numFmtId="44" fontId="2" fillId="2" borderId="5" xfId="1" applyFont="1" applyFill="1" applyBorder="1"/>
    <xf numFmtId="44" fontId="2" fillId="2" borderId="15" xfId="0" applyNumberFormat="1" applyFont="1" applyFill="1" applyBorder="1"/>
    <xf numFmtId="44" fontId="2" fillId="0" borderId="12" xfId="1" applyFont="1" applyBorder="1"/>
    <xf numFmtId="44" fontId="2" fillId="0" borderId="11" xfId="0" applyNumberFormat="1" applyFont="1" applyBorder="1"/>
    <xf numFmtId="44" fontId="2" fillId="0" borderId="16" xfId="1" applyFont="1" applyBorder="1"/>
    <xf numFmtId="44" fontId="2" fillId="0" borderId="17" xfId="1" applyFont="1" applyBorder="1"/>
    <xf numFmtId="44" fontId="2" fillId="0" borderId="7" xfId="1" applyFont="1" applyBorder="1"/>
    <xf numFmtId="44" fontId="2" fillId="0" borderId="2" xfId="1" applyFont="1" applyBorder="1"/>
    <xf numFmtId="44" fontId="8" fillId="3" borderId="3" xfId="0" applyNumberFormat="1" applyFont="1" applyFill="1" applyBorder="1"/>
    <xf numFmtId="44" fontId="2" fillId="0" borderId="0" xfId="1" applyFont="1"/>
    <xf numFmtId="44" fontId="2" fillId="0" borderId="0" xfId="1" applyFont="1" applyAlignment="1">
      <alignment wrapText="1"/>
    </xf>
    <xf numFmtId="44" fontId="2" fillId="5" borderId="0" xfId="1" applyFont="1" applyFill="1"/>
    <xf numFmtId="0" fontId="9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44" fontId="7" fillId="0" borderId="0" xfId="1" applyFont="1" applyBorder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44" fontId="2" fillId="0" borderId="18" xfId="1" applyFont="1" applyBorder="1"/>
    <xf numFmtId="44" fontId="2" fillId="0" borderId="19" xfId="1" applyFont="1" applyBorder="1"/>
    <xf numFmtId="44" fontId="2" fillId="0" borderId="20" xfId="0" applyNumberFormat="1" applyFont="1" applyBorder="1"/>
    <xf numFmtId="44" fontId="2" fillId="0" borderId="21" xfId="1" applyFont="1" applyBorder="1"/>
    <xf numFmtId="44" fontId="2" fillId="0" borderId="22" xfId="1" applyFont="1" applyBorder="1"/>
    <xf numFmtId="44" fontId="2" fillId="0" borderId="23" xfId="1" applyFont="1" applyBorder="1"/>
    <xf numFmtId="44" fontId="2" fillId="0" borderId="24" xfId="1" applyFont="1" applyBorder="1"/>
    <xf numFmtId="44" fontId="2" fillId="0" borderId="25" xfId="0" applyNumberFormat="1" applyFont="1" applyBorder="1"/>
    <xf numFmtId="44" fontId="2" fillId="4" borderId="26" xfId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44" fontId="2" fillId="0" borderId="28" xfId="1" applyFont="1" applyBorder="1"/>
    <xf numFmtId="44" fontId="2" fillId="0" borderId="29" xfId="1" applyFont="1" applyBorder="1"/>
    <xf numFmtId="44" fontId="2" fillId="0" borderId="27" xfId="0" applyNumberFormat="1" applyFont="1" applyBorder="1"/>
    <xf numFmtId="44" fontId="2" fillId="4" borderId="3" xfId="0" applyNumberFormat="1" applyFont="1" applyFill="1" applyBorder="1"/>
    <xf numFmtId="44" fontId="2" fillId="0" borderId="1" xfId="0" applyNumberFormat="1" applyFont="1" applyBorder="1"/>
    <xf numFmtId="44" fontId="2" fillId="0" borderId="2" xfId="0" applyNumberFormat="1" applyFont="1" applyBorder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Normal="100" workbookViewId="0">
      <selection activeCell="A35" sqref="A35"/>
    </sheetView>
  </sheetViews>
  <sheetFormatPr defaultColWidth="8.85546875" defaultRowHeight="14.1"/>
  <cols>
    <col min="1" max="1" width="58.28515625" style="1" customWidth="1"/>
    <col min="2" max="3" width="16.7109375" style="1" customWidth="1"/>
    <col min="4" max="4" width="6.7109375" style="1" customWidth="1"/>
    <col min="5" max="5" width="20.85546875" style="1" customWidth="1"/>
    <col min="6" max="6" width="8.85546875" style="1" customWidth="1"/>
    <col min="7" max="16384" width="8.85546875" style="1"/>
  </cols>
  <sheetData>
    <row r="1" spans="1:11" ht="30" customHeight="1">
      <c r="A1" s="60" t="s">
        <v>0</v>
      </c>
      <c r="B1" s="59" t="s">
        <v>1</v>
      </c>
      <c r="C1" s="59"/>
      <c r="D1" s="59"/>
      <c r="E1" s="59"/>
    </row>
    <row r="2" spans="1:11" ht="18" customHeight="1">
      <c r="A2" s="60"/>
      <c r="B2" s="2"/>
      <c r="C2" s="2"/>
      <c r="G2" s="39"/>
      <c r="H2" s="39"/>
      <c r="I2" s="39"/>
      <c r="J2" s="39"/>
      <c r="K2" s="39"/>
    </row>
    <row r="3" spans="1:11" ht="18" customHeight="1">
      <c r="A3" s="34"/>
      <c r="B3" s="49" t="s">
        <v>2</v>
      </c>
      <c r="C3" s="49" t="s">
        <v>3</v>
      </c>
      <c r="D3" s="49"/>
      <c r="E3" s="49" t="s">
        <v>4</v>
      </c>
    </row>
    <row r="4" spans="1:11" ht="18" customHeight="1">
      <c r="B4" s="50" t="s">
        <v>5</v>
      </c>
      <c r="C4" s="50" t="s">
        <v>6</v>
      </c>
      <c r="D4" s="3"/>
      <c r="E4" s="3"/>
    </row>
    <row r="5" spans="1:11" ht="18.95" customHeight="1">
      <c r="A5" s="4" t="s">
        <v>7</v>
      </c>
      <c r="B5" s="33"/>
      <c r="C5" s="33"/>
      <c r="D5" s="5"/>
      <c r="E5" s="33"/>
    </row>
    <row r="6" spans="1:11" ht="15">
      <c r="A6" s="51" t="s">
        <v>8</v>
      </c>
      <c r="B6" s="43">
        <f>65000*0.5</f>
        <v>32500</v>
      </c>
      <c r="C6" s="44">
        <f>B6*1.03</f>
        <v>33475</v>
      </c>
      <c r="D6" s="6"/>
      <c r="E6" s="47">
        <f>SUM(B6:C6)</f>
        <v>65975</v>
      </c>
    </row>
    <row r="7" spans="1:11" ht="15.95" thickBot="1">
      <c r="A7" s="51" t="s">
        <v>9</v>
      </c>
      <c r="B7" s="53">
        <f>B6*0.2</f>
        <v>6500</v>
      </c>
      <c r="C7" s="54">
        <f>C6*0.2</f>
        <v>6695</v>
      </c>
      <c r="D7" s="6"/>
      <c r="E7" s="55">
        <f>SUM(B7:C7)</f>
        <v>13195</v>
      </c>
    </row>
    <row r="8" spans="1:11" ht="24.95" customHeight="1" thickTop="1" thickBot="1">
      <c r="A8" s="35" t="s">
        <v>10</v>
      </c>
      <c r="B8" s="45">
        <f>SUM(B6:B7)</f>
        <v>39000</v>
      </c>
      <c r="C8" s="46">
        <f>SUM(C6:C7)</f>
        <v>40170</v>
      </c>
      <c r="D8" s="14"/>
      <c r="E8" s="48">
        <f>SUM(E6:E7)</f>
        <v>79170</v>
      </c>
      <c r="F8" s="37"/>
    </row>
    <row r="9" spans="1:11" ht="14.1" customHeight="1">
      <c r="A9" s="16"/>
      <c r="B9" s="6"/>
      <c r="C9" s="6"/>
      <c r="D9" s="6"/>
    </row>
    <row r="10" spans="1:11" ht="20.100000000000001" customHeight="1">
      <c r="A10" s="17" t="s">
        <v>11</v>
      </c>
      <c r="B10" s="33"/>
      <c r="C10" s="33"/>
      <c r="D10" s="5"/>
      <c r="E10" s="33"/>
    </row>
    <row r="11" spans="1:11" ht="15">
      <c r="A11" s="36" t="s">
        <v>12</v>
      </c>
      <c r="B11" s="18"/>
      <c r="C11" s="19"/>
      <c r="D11" s="6"/>
      <c r="E11" s="20"/>
    </row>
    <row r="12" spans="1:11" ht="15">
      <c r="A12" s="51" t="s">
        <v>13</v>
      </c>
      <c r="B12" s="7">
        <v>4200</v>
      </c>
      <c r="C12" s="10">
        <v>0</v>
      </c>
      <c r="D12" s="6"/>
      <c r="E12" s="8">
        <f>SUM(B12:C12)</f>
        <v>4200</v>
      </c>
    </row>
    <row r="13" spans="1:11" ht="15">
      <c r="A13" s="51" t="s">
        <v>14</v>
      </c>
      <c r="B13" s="7">
        <f>100*15</f>
        <v>1500</v>
      </c>
      <c r="C13" s="10">
        <v>0</v>
      </c>
      <c r="D13" s="6"/>
      <c r="E13" s="8">
        <f>SUM(B13:C13)</f>
        <v>1500</v>
      </c>
    </row>
    <row r="14" spans="1:11">
      <c r="A14" s="51"/>
      <c r="B14" s="7"/>
      <c r="C14" s="10"/>
      <c r="D14" s="6"/>
      <c r="E14" s="8"/>
    </row>
    <row r="15" spans="1:11" ht="15">
      <c r="A15" s="51" t="s">
        <v>15</v>
      </c>
      <c r="B15" s="7">
        <v>0</v>
      </c>
      <c r="C15" s="10">
        <f>6000</f>
        <v>6000</v>
      </c>
      <c r="D15" s="6"/>
      <c r="E15" s="8">
        <f>SUM(B15:C15)</f>
        <v>6000</v>
      </c>
    </row>
    <row r="16" spans="1:11" ht="15">
      <c r="A16" s="51" t="s">
        <v>16</v>
      </c>
      <c r="B16" s="7">
        <v>0</v>
      </c>
      <c r="C16" s="10">
        <f>100*35</f>
        <v>3500</v>
      </c>
      <c r="D16" s="6"/>
      <c r="E16" s="8">
        <f>SUM(B16:C16)</f>
        <v>3500</v>
      </c>
    </row>
    <row r="17" spans="1:5" ht="14.1" customHeight="1">
      <c r="A17" s="9"/>
      <c r="B17" s="7"/>
      <c r="C17" s="10"/>
      <c r="D17" s="6"/>
      <c r="E17" s="8"/>
    </row>
    <row r="18" spans="1:5" ht="15">
      <c r="A18" s="36" t="s">
        <v>17</v>
      </c>
      <c r="B18" s="21"/>
      <c r="C18" s="22"/>
      <c r="D18" s="6"/>
      <c r="E18" s="23"/>
    </row>
    <row r="19" spans="1:5" ht="15">
      <c r="A19" s="61" t="s">
        <v>18</v>
      </c>
      <c r="B19" s="7">
        <f>125*6*0.655</f>
        <v>491.25</v>
      </c>
      <c r="C19" s="10">
        <v>0</v>
      </c>
      <c r="D19" s="6"/>
      <c r="E19" s="8">
        <f>SUM(B19:C19)</f>
        <v>491.25</v>
      </c>
    </row>
    <row r="20" spans="1:5" ht="15">
      <c r="A20" s="51" t="s">
        <v>19</v>
      </c>
      <c r="B20" s="7">
        <f>1*3*6*120</f>
        <v>2160</v>
      </c>
      <c r="C20" s="10">
        <v>0</v>
      </c>
      <c r="D20" s="6"/>
      <c r="E20" s="8">
        <f>SUM(B20:C20)</f>
        <v>2160</v>
      </c>
    </row>
    <row r="21" spans="1:5" ht="15">
      <c r="A21" s="51" t="s">
        <v>20</v>
      </c>
      <c r="B21" s="7">
        <f>3*2*118*6</f>
        <v>4248</v>
      </c>
      <c r="C21" s="10">
        <v>0</v>
      </c>
      <c r="D21" s="6"/>
      <c r="E21" s="8">
        <f>SUM(B21:C21)</f>
        <v>4248</v>
      </c>
    </row>
    <row r="22" spans="1:5" ht="14.1" customHeight="1">
      <c r="A22" s="9"/>
      <c r="B22" s="7"/>
      <c r="C22" s="10"/>
      <c r="D22" s="6"/>
      <c r="E22" s="8"/>
    </row>
    <row r="23" spans="1:5" ht="15">
      <c r="A23" s="36" t="s">
        <v>21</v>
      </c>
      <c r="B23" s="21"/>
      <c r="C23" s="22"/>
      <c r="D23" s="6"/>
      <c r="E23" s="23"/>
    </row>
    <row r="24" spans="1:5" ht="15">
      <c r="A24" s="51" t="s">
        <v>22</v>
      </c>
      <c r="B24" s="7">
        <v>4000</v>
      </c>
      <c r="C24" s="10">
        <v>0</v>
      </c>
      <c r="D24" s="6"/>
      <c r="E24" s="8">
        <f>SUM(B24:C24)</f>
        <v>4000</v>
      </c>
    </row>
    <row r="25" spans="1:5" ht="15">
      <c r="A25" s="51" t="s">
        <v>23</v>
      </c>
      <c r="B25" s="7">
        <v>2000</v>
      </c>
      <c r="C25" s="10">
        <v>0</v>
      </c>
      <c r="D25" s="6"/>
      <c r="E25" s="8">
        <f>SUM(B25:C25)</f>
        <v>2000</v>
      </c>
    </row>
    <row r="26" spans="1:5" ht="14.1" customHeight="1">
      <c r="A26" s="9"/>
      <c r="B26" s="7"/>
      <c r="C26" s="10"/>
      <c r="D26" s="6"/>
      <c r="E26" s="8"/>
    </row>
    <row r="27" spans="1:5" ht="15">
      <c r="A27" s="36" t="s">
        <v>24</v>
      </c>
      <c r="B27" s="21"/>
      <c r="C27" s="22"/>
      <c r="D27" s="6"/>
      <c r="E27" s="23"/>
    </row>
    <row r="28" spans="1:5" ht="15">
      <c r="A28" s="52" t="s">
        <v>25</v>
      </c>
      <c r="B28" s="7"/>
      <c r="C28" s="10"/>
      <c r="D28" s="6"/>
      <c r="E28" s="8"/>
    </row>
    <row r="29" spans="1:5" ht="14.1" customHeight="1">
      <c r="A29" s="9"/>
      <c r="B29" s="7"/>
      <c r="C29" s="10"/>
      <c r="D29" s="6"/>
      <c r="E29" s="8"/>
    </row>
    <row r="30" spans="1:5" ht="15">
      <c r="A30" s="36" t="s">
        <v>26</v>
      </c>
      <c r="B30" s="21"/>
      <c r="C30" s="22"/>
      <c r="D30" s="6"/>
      <c r="E30" s="23"/>
    </row>
    <row r="31" spans="1:5" ht="15">
      <c r="A31" s="51" t="s">
        <v>27</v>
      </c>
      <c r="B31" s="7">
        <f>100*50</f>
        <v>5000</v>
      </c>
      <c r="C31" s="10">
        <f>B31*1.04</f>
        <v>5200</v>
      </c>
      <c r="D31" s="6"/>
      <c r="E31" s="8">
        <f>SUM(B31:C31)</f>
        <v>10200</v>
      </c>
    </row>
    <row r="32" spans="1:5" ht="15">
      <c r="A32" s="51" t="s">
        <v>28</v>
      </c>
      <c r="B32" s="7">
        <v>0</v>
      </c>
      <c r="C32" s="10">
        <f>50*40</f>
        <v>2000</v>
      </c>
      <c r="D32" s="6"/>
      <c r="E32" s="8">
        <f>SUM(B32:C32)</f>
        <v>2000</v>
      </c>
    </row>
    <row r="33" spans="1:6" ht="14.1" customHeight="1">
      <c r="A33" s="9"/>
      <c r="B33" s="7"/>
      <c r="C33" s="10"/>
      <c r="D33" s="6"/>
      <c r="E33" s="8"/>
    </row>
    <row r="34" spans="1:6" ht="15">
      <c r="A34" s="36" t="s">
        <v>29</v>
      </c>
      <c r="B34" s="21"/>
      <c r="C34" s="22"/>
      <c r="D34" s="6"/>
      <c r="E34" s="23"/>
    </row>
    <row r="35" spans="1:6" ht="15">
      <c r="A35" s="51" t="s">
        <v>30</v>
      </c>
      <c r="B35" s="7">
        <f>3*4000</f>
        <v>12000</v>
      </c>
      <c r="C35" s="10">
        <f>3*4000</f>
        <v>12000</v>
      </c>
      <c r="D35" s="6"/>
      <c r="E35" s="8">
        <f>SUM(B35:C35)</f>
        <v>24000</v>
      </c>
    </row>
    <row r="36" spans="1:6" ht="15">
      <c r="A36" s="51" t="s">
        <v>31</v>
      </c>
      <c r="B36" s="7">
        <f>20*1000</f>
        <v>20000</v>
      </c>
      <c r="C36" s="10">
        <v>0</v>
      </c>
      <c r="D36" s="6"/>
      <c r="E36" s="8">
        <f>SUM(B36:C36)</f>
        <v>20000</v>
      </c>
    </row>
    <row r="37" spans="1:6" ht="14.1" customHeight="1">
      <c r="A37" s="9"/>
      <c r="B37" s="7"/>
      <c r="C37" s="10"/>
      <c r="D37" s="6"/>
      <c r="E37" s="8"/>
    </row>
    <row r="38" spans="1:6" ht="15">
      <c r="A38" s="36" t="s">
        <v>32</v>
      </c>
      <c r="B38" s="21"/>
      <c r="C38" s="22"/>
      <c r="D38" s="6"/>
      <c r="E38" s="23"/>
    </row>
    <row r="39" spans="1:6" ht="15">
      <c r="A39" s="51" t="s">
        <v>33</v>
      </c>
      <c r="B39" s="7">
        <v>0</v>
      </c>
      <c r="C39" s="10">
        <v>3000</v>
      </c>
      <c r="D39" s="6"/>
      <c r="E39" s="8">
        <f>SUM(B39:C39)</f>
        <v>3000</v>
      </c>
    </row>
    <row r="40" spans="1:6" ht="14.1" customHeight="1">
      <c r="A40" s="51"/>
      <c r="B40" s="7"/>
      <c r="C40" s="10"/>
      <c r="D40" s="6"/>
      <c r="E40" s="8"/>
    </row>
    <row r="41" spans="1:6" ht="15">
      <c r="A41" s="36" t="s">
        <v>34</v>
      </c>
      <c r="B41" s="21"/>
      <c r="C41" s="22"/>
      <c r="D41" s="6"/>
      <c r="E41" s="23"/>
    </row>
    <row r="42" spans="1:6" ht="15">
      <c r="A42" s="51" t="s">
        <v>35</v>
      </c>
      <c r="B42" s="40">
        <v>200</v>
      </c>
      <c r="C42" s="41">
        <v>200</v>
      </c>
      <c r="D42" s="6"/>
      <c r="E42" s="42">
        <f>SUM(B42:C42)</f>
        <v>400</v>
      </c>
    </row>
    <row r="43" spans="1:6" ht="24.95" customHeight="1">
      <c r="A43" s="35" t="s">
        <v>36</v>
      </c>
      <c r="B43" s="12">
        <f>SUM(B12:B42)</f>
        <v>55799.25</v>
      </c>
      <c r="C43" s="13">
        <f>SUM(C12:C42)</f>
        <v>31900</v>
      </c>
      <c r="D43" s="14"/>
      <c r="E43" s="15">
        <f>SUM(E12:E42)</f>
        <v>87699.25</v>
      </c>
      <c r="F43" s="37"/>
    </row>
    <row r="44" spans="1:6" ht="14.1" customHeight="1">
      <c r="A44" s="16"/>
      <c r="B44" s="6"/>
      <c r="C44" s="6"/>
      <c r="D44" s="6"/>
    </row>
    <row r="45" spans="1:6" ht="20.100000000000001" customHeight="1">
      <c r="A45" s="17" t="s">
        <v>37</v>
      </c>
      <c r="B45" s="33"/>
      <c r="C45" s="33"/>
      <c r="D45" s="5"/>
      <c r="E45" s="33"/>
    </row>
    <row r="46" spans="1:6" ht="15.95" customHeight="1" thickBot="1">
      <c r="A46" s="16" t="s">
        <v>38</v>
      </c>
      <c r="B46" s="24">
        <v>4000</v>
      </c>
      <c r="C46" s="26">
        <v>4000</v>
      </c>
      <c r="D46" s="6"/>
      <c r="E46" s="25">
        <f>SUM(B46:C46)</f>
        <v>8000</v>
      </c>
    </row>
    <row r="47" spans="1:6" ht="24.95" customHeight="1">
      <c r="A47" s="35" t="s">
        <v>39</v>
      </c>
      <c r="B47" s="12">
        <f>B46</f>
        <v>4000</v>
      </c>
      <c r="C47" s="27">
        <f>C46</f>
        <v>4000</v>
      </c>
      <c r="D47" s="14"/>
      <c r="E47" s="15">
        <f>E46</f>
        <v>8000</v>
      </c>
      <c r="F47" s="37"/>
    </row>
    <row r="48" spans="1:6" ht="14.1" customHeight="1">
      <c r="A48" s="16"/>
      <c r="B48" s="6"/>
      <c r="C48" s="6"/>
      <c r="D48" s="6"/>
    </row>
    <row r="49" spans="1:6" ht="20.100000000000001" customHeight="1">
      <c r="A49" s="17" t="s">
        <v>40</v>
      </c>
      <c r="B49" s="33"/>
      <c r="C49" s="33"/>
      <c r="D49" s="5"/>
      <c r="E49" s="33"/>
    </row>
    <row r="50" spans="1:6" ht="24.95" customHeight="1">
      <c r="A50" s="16" t="s">
        <v>41</v>
      </c>
      <c r="B50" s="28">
        <f>(B8+B43)*0.15</f>
        <v>14219.887499999999</v>
      </c>
      <c r="C50" s="29">
        <f>(C8+C43)*0.15</f>
        <v>10810.5</v>
      </c>
      <c r="D50" s="14"/>
      <c r="E50" s="56">
        <f>SUM(B50:C50)</f>
        <v>25030.387499999997</v>
      </c>
      <c r="F50" s="38"/>
    </row>
    <row r="51" spans="1:6" ht="18.95" customHeight="1">
      <c r="A51" s="17"/>
      <c r="B51" s="6"/>
      <c r="C51" s="6"/>
      <c r="D51" s="6"/>
    </row>
    <row r="52" spans="1:6" ht="35.1" customHeight="1">
      <c r="A52" s="17" t="s">
        <v>42</v>
      </c>
      <c r="B52" s="57">
        <f>SUM(B50,B47,B43,B8)</f>
        <v>113019.1375</v>
      </c>
      <c r="C52" s="58">
        <f>SUM(C50,C47,C43,C8)</f>
        <v>86880.5</v>
      </c>
      <c r="E52" s="30">
        <f>SUM(E8,E43,E47,E50)</f>
        <v>199899.63750000001</v>
      </c>
      <c r="F52" s="37"/>
    </row>
    <row r="53" spans="1:6" ht="15" customHeight="1">
      <c r="A53" s="9" t="s">
        <v>43</v>
      </c>
    </row>
    <row r="54" spans="1:6" ht="14.1" customHeight="1">
      <c r="A54" s="11"/>
      <c r="B54" s="31"/>
      <c r="C54" s="31"/>
      <c r="D54" s="31"/>
    </row>
    <row r="55" spans="1:6" ht="15" customHeight="1">
      <c r="A55" s="16"/>
      <c r="B55" s="31"/>
      <c r="C55" s="31"/>
      <c r="D55" s="32"/>
    </row>
    <row r="56" spans="1:6" ht="15" customHeight="1">
      <c r="B56" s="31"/>
      <c r="C56" s="31"/>
      <c r="D56" s="32"/>
      <c r="E56" s="16"/>
    </row>
    <row r="57" spans="1:6" ht="14.1" customHeight="1">
      <c r="D57" s="32"/>
      <c r="E57" s="16"/>
    </row>
    <row r="58" spans="1:6" ht="14.1" customHeight="1">
      <c r="D58" s="32"/>
      <c r="E58" s="16"/>
    </row>
  </sheetData>
  <mergeCells count="2">
    <mergeCell ref="B1:E1"/>
    <mergeCell ref="A1:A2"/>
  </mergeCells>
  <pageMargins left="0.7" right="0.7" top="0.75" bottom="0.75" header="0.3" footer="0.3"/>
  <pageSetup scale="49" orientation="portrait" horizontalDpi="4294967293" verticalDpi="4294967293" r:id="rId1"/>
  <ignoredErrors>
    <ignoredError sqref="C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FC16FCB1F7D40A13FAC07EC24795D" ma:contentTypeVersion="15" ma:contentTypeDescription="Create a new document." ma:contentTypeScope="" ma:versionID="c4927ac50b994ea2a773253334d49d82">
  <xsd:schema xmlns:xsd="http://www.w3.org/2001/XMLSchema" xmlns:xs="http://www.w3.org/2001/XMLSchema" xmlns:p="http://schemas.microsoft.com/office/2006/metadata/properties" xmlns:ns2="5258184f-6056-4925-a057-dfa44d4dd2ea" xmlns:ns3="c56e59dc-d424-4355-822d-e14851f8ee7d" targetNamespace="http://schemas.microsoft.com/office/2006/metadata/properties" ma:root="true" ma:fieldsID="a82958d8ce300043eac0649b876d4802" ns2:_="" ns3:_="">
    <xsd:import namespace="5258184f-6056-4925-a057-dfa44d4dd2ea"/>
    <xsd:import namespace="c56e59dc-d424-4355-822d-e14851f8ee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8184f-6056-4925-a057-dfa44d4dd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b7e603-6253-4d57-bef1-0bbaaa10446a}" ma:internalName="TaxCatchAll" ma:showField="CatchAllData" ma:web="5258184f-6056-4925-a057-dfa44d4dd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e59dc-d424-4355-822d-e14851f8e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70ab087-ce87-40e8-bce9-565662fa5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58184f-6056-4925-a057-dfa44d4dd2ea">
      <UserInfo>
        <DisplayName/>
        <AccountId xsi:nil="true"/>
        <AccountType/>
      </UserInfo>
    </SharedWithUsers>
    <MediaLengthInSeconds xmlns="c56e59dc-d424-4355-822d-e14851f8ee7d" xsi:nil="true"/>
    <lcf76f155ced4ddcb4097134ff3c332f xmlns="c56e59dc-d424-4355-822d-e14851f8ee7d">
      <Terms xmlns="http://schemas.microsoft.com/office/infopath/2007/PartnerControls"/>
    </lcf76f155ced4ddcb4097134ff3c332f>
    <TaxCatchAll xmlns="5258184f-6056-4925-a057-dfa44d4dd2ea" xsi:nil="true"/>
  </documentManagement>
</p:properties>
</file>

<file path=customXml/itemProps1.xml><?xml version="1.0" encoding="utf-8"?>
<ds:datastoreItem xmlns:ds="http://schemas.openxmlformats.org/officeDocument/2006/customXml" ds:itemID="{3E6CB3D5-E672-4D2C-B920-53635914D081}"/>
</file>

<file path=customXml/itemProps2.xml><?xml version="1.0" encoding="utf-8"?>
<ds:datastoreItem xmlns:ds="http://schemas.openxmlformats.org/officeDocument/2006/customXml" ds:itemID="{0B12031E-66C8-45C9-98E2-C3FAC5C81BAE}"/>
</file>

<file path=customXml/itemProps3.xml><?xml version="1.0" encoding="utf-8"?>
<ds:datastoreItem xmlns:ds="http://schemas.openxmlformats.org/officeDocument/2006/customXml" ds:itemID="{2A6AD652-C372-4B1B-8E72-B5E20278C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</dc:creator>
  <cp:keywords/>
  <dc:description/>
  <cp:lastModifiedBy>Graham Gaither</cp:lastModifiedBy>
  <cp:revision/>
  <dcterms:created xsi:type="dcterms:W3CDTF">2016-05-17T00:11:47Z</dcterms:created>
  <dcterms:modified xsi:type="dcterms:W3CDTF">2023-04-03T16:14:31Z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0x0101001EFFC16FCB1F7D40A13FAC07EC24795D</vt:lpwstr>
  </property>
  <property fmtid="{D5CDD505-2E9C-101B-9397-08002B2CF9AE}" pid="3" name="Order">
    <vt:r8>926200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